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MD\Southeast Zone\Hollywood\Clients\ACTIVE CLIENTS\Lakes of Emerald Hills\Budget\2024\"/>
    </mc:Choice>
  </mc:AlternateContent>
  <xr:revisionPtr revIDLastSave="0" documentId="8_{7BF05013-30BB-42CD-9472-5CD5161683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ftn1" localSheetId="0">Sheet1!$B$32</definedName>
    <definedName name="_ftnref1" localSheetId="0">Sheet1!$B$11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47" i="1"/>
  <c r="D19" i="1"/>
  <c r="D20" i="1" s="1"/>
  <c r="D9" i="1"/>
  <c r="B9" i="1"/>
  <c r="D42" i="1"/>
  <c r="D37" i="1"/>
  <c r="D26" i="1"/>
  <c r="D30" i="1" s="1"/>
  <c r="C42" i="1"/>
  <c r="C37" i="1"/>
  <c r="C18" i="1"/>
  <c r="C20" i="1" s="1"/>
  <c r="C27" i="1"/>
  <c r="C30" i="1" s="1"/>
  <c r="B20" i="1"/>
  <c r="B30" i="1"/>
  <c r="D44" i="1" l="1"/>
  <c r="C44" i="1"/>
  <c r="F48" i="1"/>
  <c r="C57" i="1"/>
  <c r="C49" i="1"/>
  <c r="G48" i="1" l="1"/>
  <c r="F51" i="1"/>
  <c r="F56" i="1" s="1"/>
  <c r="F57" i="1" s="1"/>
  <c r="F49" i="1"/>
  <c r="B42" i="1"/>
  <c r="B37" i="1"/>
  <c r="F52" i="1" l="1"/>
  <c r="G52" i="1" s="1"/>
  <c r="B44" i="1"/>
  <c r="C59" i="1" s="1"/>
  <c r="F53" i="1" l="1"/>
</calcChain>
</file>

<file path=xl/sharedStrings.xml><?xml version="1.0" encoding="utf-8"?>
<sst xmlns="http://schemas.openxmlformats.org/spreadsheetml/2006/main" count="47" uniqueCount="45">
  <si>
    <t>Description</t>
  </si>
  <si>
    <t>Subtotal Income</t>
  </si>
  <si>
    <t>Insurance Expense</t>
  </si>
  <si>
    <t>Legal Fees</t>
  </si>
  <si>
    <t>Bad Debt</t>
  </si>
  <si>
    <t>Bank Charges</t>
  </si>
  <si>
    <t>Licenses, Fees and Permits</t>
  </si>
  <si>
    <t>Administrative Subtotal</t>
  </si>
  <si>
    <t>Lawn Maintenance</t>
  </si>
  <si>
    <t>Management Fees</t>
  </si>
  <si>
    <t>Contract Services Subtotal</t>
  </si>
  <si>
    <t>R&amp; M General</t>
  </si>
  <si>
    <t>Irrigation</t>
  </si>
  <si>
    <t>Total Expense</t>
  </si>
  <si>
    <t>Water</t>
  </si>
  <si>
    <t>Utilities Expense</t>
  </si>
  <si>
    <t>Assessment Income- TH</t>
  </si>
  <si>
    <t>Bookkeeping</t>
  </si>
  <si>
    <t>Security</t>
  </si>
  <si>
    <t>Website</t>
  </si>
  <si>
    <t>Assessment Income Park</t>
  </si>
  <si>
    <t>Tree Service</t>
  </si>
  <si>
    <t>Lighting</t>
  </si>
  <si>
    <t>Office Supplies/Mailings</t>
  </si>
  <si>
    <t>Landscape Improvement &amp; Tree Trim</t>
  </si>
  <si>
    <t>Lake Maintenance &amp; Repairs</t>
  </si>
  <si>
    <t xml:space="preserve">License Plate Reader </t>
  </si>
  <si>
    <t>The Lakes of Emerald Hills</t>
  </si>
  <si>
    <t>Assessment Income- Homes</t>
  </si>
  <si>
    <t>Townhouses 22.88% excluding security, bad debt, website</t>
  </si>
  <si>
    <t>year</t>
  </si>
  <si>
    <t>quarter</t>
  </si>
  <si>
    <t>Year</t>
  </si>
  <si>
    <t>Quarter</t>
  </si>
  <si>
    <t>(22.88% of amount)</t>
  </si>
  <si>
    <t>Park Road: 21/201 of total budget less security and less townhouse portion</t>
  </si>
  <si>
    <t>(21/201)</t>
  </si>
  <si>
    <t>Review/Financial / Tax Return</t>
  </si>
  <si>
    <t>All others (180 homes)</t>
  </si>
  <si>
    <t>Electricity</t>
  </si>
  <si>
    <t>Repairs &amp; Maintenance Subtotal</t>
  </si>
  <si>
    <t>2023 Approved</t>
  </si>
  <si>
    <t>Year to Date</t>
  </si>
  <si>
    <t>2024 Proposed Budget</t>
  </si>
  <si>
    <t>Approved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</si>
</sst>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44" fontId="0" fillId="0" borderId="1" xfId="1" applyFont="1" applyFill="1" applyBorder="1"/>
    <xf numFmtId="44" fontId="2" fillId="0" borderId="1" xfId="1" applyFont="1" applyFill="1" applyBorder="1"/>
    <xf numFmtId="44" fontId="0" fillId="0" borderId="0" xfId="1" applyFont="1"/>
    <xf numFmtId="44" fontId="0" fillId="0" borderId="0" xfId="0" applyNumberFormat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workbookViewId="0">
      <selection activeCell="D4" sqref="D4"/>
    </sheetView>
  </sheetViews>
  <sheetFormatPr defaultRowHeight="14.4" x14ac:dyDescent="0.3"/>
  <cols>
    <col min="1" max="1" width="34.33203125" bestFit="1" customWidth="1"/>
    <col min="2" max="2" width="15.5546875" customWidth="1"/>
    <col min="3" max="3" width="12.5546875" bestFit="1" customWidth="1"/>
    <col min="4" max="4" width="13.77734375" customWidth="1"/>
    <col min="5" max="5" width="12.5546875" bestFit="1" customWidth="1"/>
    <col min="6" max="6" width="12.6640625" bestFit="1" customWidth="1"/>
    <col min="7" max="7" width="12.109375" bestFit="1" customWidth="1"/>
  </cols>
  <sheetData>
    <row r="1" spans="1:4" x14ac:dyDescent="0.3">
      <c r="A1" s="14" t="s">
        <v>27</v>
      </c>
      <c r="B1" s="15"/>
      <c r="C1" s="15"/>
      <c r="D1" s="16"/>
    </row>
    <row r="2" spans="1:4" x14ac:dyDescent="0.3">
      <c r="A2" s="14" t="s">
        <v>43</v>
      </c>
      <c r="B2" s="15"/>
      <c r="C2" s="15"/>
      <c r="D2" s="16"/>
    </row>
    <row r="3" spans="1:4" x14ac:dyDescent="0.3">
      <c r="A3" s="3"/>
      <c r="B3" s="3"/>
      <c r="C3" s="3"/>
      <c r="D3" s="3"/>
    </row>
    <row r="4" spans="1:4" s="1" customFormat="1" x14ac:dyDescent="0.3">
      <c r="A4" s="4" t="s">
        <v>0</v>
      </c>
      <c r="B4" s="4" t="s">
        <v>41</v>
      </c>
      <c r="C4" s="13" t="s">
        <v>42</v>
      </c>
      <c r="D4" s="13" t="s">
        <v>44</v>
      </c>
    </row>
    <row r="5" spans="1:4" x14ac:dyDescent="0.3">
      <c r="A5" s="3" t="s">
        <v>28</v>
      </c>
      <c r="B5" s="5">
        <v>497254</v>
      </c>
      <c r="C5" s="5"/>
      <c r="D5" s="5">
        <v>510963.67</v>
      </c>
    </row>
    <row r="6" spans="1:4" x14ac:dyDescent="0.3">
      <c r="A6" s="3" t="s">
        <v>16</v>
      </c>
      <c r="B6" s="5">
        <v>36090</v>
      </c>
      <c r="C6" s="5"/>
      <c r="D6" s="12">
        <v>37485.910000000003</v>
      </c>
    </row>
    <row r="7" spans="1:4" x14ac:dyDescent="0.3">
      <c r="A7" s="3" t="s">
        <v>20</v>
      </c>
      <c r="B7" s="5">
        <v>13096</v>
      </c>
      <c r="C7" s="5"/>
      <c r="D7" s="5">
        <v>13587.43</v>
      </c>
    </row>
    <row r="8" spans="1:4" x14ac:dyDescent="0.3">
      <c r="A8" s="3"/>
      <c r="B8" s="5"/>
      <c r="C8" s="5"/>
      <c r="D8" s="5"/>
    </row>
    <row r="9" spans="1:4" s="2" customFormat="1" x14ac:dyDescent="0.3">
      <c r="A9" s="6" t="s">
        <v>1</v>
      </c>
      <c r="B9" s="7">
        <f>SUM(B5:B8)</f>
        <v>546440</v>
      </c>
      <c r="C9" s="7"/>
      <c r="D9" s="7">
        <f>SUM(D5:D8)</f>
        <v>562037.01</v>
      </c>
    </row>
    <row r="10" spans="1:4" x14ac:dyDescent="0.3">
      <c r="A10" s="3"/>
      <c r="B10" s="3"/>
      <c r="C10" s="5"/>
      <c r="D10" s="5"/>
    </row>
    <row r="11" spans="1:4" x14ac:dyDescent="0.3">
      <c r="A11" s="3"/>
      <c r="B11" s="3"/>
      <c r="C11" s="5"/>
      <c r="D11" s="5"/>
    </row>
    <row r="12" spans="1:4" x14ac:dyDescent="0.3">
      <c r="A12" s="3"/>
      <c r="B12" s="3"/>
      <c r="C12" s="5"/>
      <c r="D12" s="5"/>
    </row>
    <row r="13" spans="1:4" x14ac:dyDescent="0.3">
      <c r="A13" s="3" t="s">
        <v>3</v>
      </c>
      <c r="B13" s="9">
        <v>30000</v>
      </c>
      <c r="C13" s="5">
        <v>13027.22</v>
      </c>
      <c r="D13" s="5">
        <v>30000</v>
      </c>
    </row>
    <row r="14" spans="1:4" x14ac:dyDescent="0.3">
      <c r="A14" s="3" t="s">
        <v>4</v>
      </c>
      <c r="B14" s="9">
        <v>3000</v>
      </c>
      <c r="C14" s="5">
        <v>0</v>
      </c>
      <c r="D14" s="5">
        <v>3000</v>
      </c>
    </row>
    <row r="15" spans="1:4" x14ac:dyDescent="0.3">
      <c r="A15" s="3" t="s">
        <v>5</v>
      </c>
      <c r="B15" s="9">
        <v>100</v>
      </c>
      <c r="C15" s="5">
        <v>56.98</v>
      </c>
      <c r="D15" s="5">
        <v>100</v>
      </c>
    </row>
    <row r="16" spans="1:4" x14ac:dyDescent="0.3">
      <c r="A16" s="3" t="s">
        <v>6</v>
      </c>
      <c r="B16" s="9">
        <v>1800</v>
      </c>
      <c r="C16" s="5">
        <v>564.30999999999995</v>
      </c>
      <c r="D16" s="5">
        <v>1000</v>
      </c>
    </row>
    <row r="17" spans="1:4" x14ac:dyDescent="0.3">
      <c r="A17" s="3" t="s">
        <v>37</v>
      </c>
      <c r="B17" s="9">
        <v>3500</v>
      </c>
      <c r="C17" s="5">
        <v>3950</v>
      </c>
      <c r="D17" s="5">
        <v>4000</v>
      </c>
    </row>
    <row r="18" spans="1:4" x14ac:dyDescent="0.3">
      <c r="A18" s="3" t="s">
        <v>23</v>
      </c>
      <c r="B18" s="9">
        <v>1400</v>
      </c>
      <c r="C18" s="5">
        <f>SUM(232.8+4467.48)</f>
        <v>4700.28</v>
      </c>
      <c r="D18" s="5">
        <v>1800</v>
      </c>
    </row>
    <row r="19" spans="1:4" x14ac:dyDescent="0.3">
      <c r="A19" s="3" t="s">
        <v>17</v>
      </c>
      <c r="B19" s="9">
        <v>8840</v>
      </c>
      <c r="C19" s="5">
        <v>6630.03</v>
      </c>
      <c r="D19" s="5">
        <f>SUM(B19*1.05)</f>
        <v>9282</v>
      </c>
    </row>
    <row r="20" spans="1:4" s="2" customFormat="1" x14ac:dyDescent="0.3">
      <c r="A20" s="6" t="s">
        <v>7</v>
      </c>
      <c r="B20" s="10">
        <f>SUM(B13:B19)</f>
        <v>48640</v>
      </c>
      <c r="C20" s="7">
        <f>SUM(C13:C19)</f>
        <v>28928.819999999996</v>
      </c>
      <c r="D20" s="7">
        <f>SUM(D13:D19)</f>
        <v>49182</v>
      </c>
    </row>
    <row r="21" spans="1:4" x14ac:dyDescent="0.3">
      <c r="A21" s="3"/>
      <c r="B21" s="3"/>
      <c r="C21" s="5"/>
      <c r="D21" s="5"/>
    </row>
    <row r="22" spans="1:4" x14ac:dyDescent="0.3">
      <c r="A22" s="3"/>
      <c r="B22" s="3"/>
      <c r="C22" s="5"/>
      <c r="D22" s="5"/>
    </row>
    <row r="23" spans="1:4" x14ac:dyDescent="0.3">
      <c r="A23" s="3" t="s">
        <v>2</v>
      </c>
      <c r="B23" s="9">
        <v>12000</v>
      </c>
      <c r="C23" s="5">
        <v>11309.6</v>
      </c>
      <c r="D23" s="5">
        <v>13500</v>
      </c>
    </row>
    <row r="24" spans="1:4" x14ac:dyDescent="0.3">
      <c r="A24" s="3" t="s">
        <v>8</v>
      </c>
      <c r="B24" s="9">
        <v>6600</v>
      </c>
      <c r="C24" s="5">
        <v>6050</v>
      </c>
      <c r="D24" s="5">
        <v>6600</v>
      </c>
    </row>
    <row r="25" spans="1:4" x14ac:dyDescent="0.3">
      <c r="A25" s="3" t="s">
        <v>25</v>
      </c>
      <c r="B25" s="9">
        <v>23500</v>
      </c>
      <c r="C25" s="5">
        <v>1893.53</v>
      </c>
      <c r="D25" s="5">
        <v>23500</v>
      </c>
    </row>
    <row r="26" spans="1:4" x14ac:dyDescent="0.3">
      <c r="A26" s="3" t="s">
        <v>9</v>
      </c>
      <c r="B26" s="9">
        <v>18500</v>
      </c>
      <c r="C26" s="5">
        <v>14487.84</v>
      </c>
      <c r="D26" s="5">
        <f>SUM(B26*1.03)</f>
        <v>19055</v>
      </c>
    </row>
    <row r="27" spans="1:4" x14ac:dyDescent="0.3">
      <c r="A27" s="3" t="s">
        <v>18</v>
      </c>
      <c r="B27" s="9">
        <v>385000</v>
      </c>
      <c r="C27" s="5">
        <f>SUM(235883+332.5)</f>
        <v>236215.5</v>
      </c>
      <c r="D27" s="5">
        <v>394500</v>
      </c>
    </row>
    <row r="28" spans="1:4" x14ac:dyDescent="0.3">
      <c r="A28" s="3" t="s">
        <v>26</v>
      </c>
      <c r="B28" s="9">
        <v>1000</v>
      </c>
      <c r="C28" s="5">
        <v>0</v>
      </c>
      <c r="D28" s="5">
        <v>1000</v>
      </c>
    </row>
    <row r="29" spans="1:4" x14ac:dyDescent="0.3">
      <c r="A29" s="3" t="s">
        <v>19</v>
      </c>
      <c r="B29" s="9">
        <v>700</v>
      </c>
      <c r="C29" s="5">
        <v>350</v>
      </c>
      <c r="D29" s="5">
        <v>700</v>
      </c>
    </row>
    <row r="30" spans="1:4" s="2" customFormat="1" x14ac:dyDescent="0.3">
      <c r="A30" s="6" t="s">
        <v>10</v>
      </c>
      <c r="B30" s="10">
        <f>SUM(B23:B29)</f>
        <v>447300</v>
      </c>
      <c r="C30" s="7">
        <f>SUM(C23:C29)</f>
        <v>270306.46999999997</v>
      </c>
      <c r="D30" s="7">
        <f>SUM(D23:D29)</f>
        <v>458855</v>
      </c>
    </row>
    <row r="31" spans="1:4" x14ac:dyDescent="0.3">
      <c r="A31" s="3"/>
      <c r="B31" s="3"/>
      <c r="C31" s="5"/>
      <c r="D31" s="5"/>
    </row>
    <row r="32" spans="1:4" x14ac:dyDescent="0.3">
      <c r="A32" s="3" t="s">
        <v>11</v>
      </c>
      <c r="B32" s="9">
        <v>5000</v>
      </c>
      <c r="C32" s="5">
        <v>2635</v>
      </c>
      <c r="D32" s="5">
        <v>5000</v>
      </c>
    </row>
    <row r="33" spans="1:7" x14ac:dyDescent="0.3">
      <c r="A33" s="3" t="s">
        <v>22</v>
      </c>
      <c r="B33" s="9"/>
      <c r="C33" s="5"/>
      <c r="D33" s="5"/>
    </row>
    <row r="34" spans="1:7" x14ac:dyDescent="0.3">
      <c r="A34" s="3" t="s">
        <v>24</v>
      </c>
      <c r="B34" s="9">
        <v>25000</v>
      </c>
      <c r="C34" s="5">
        <v>20580</v>
      </c>
      <c r="D34" s="5">
        <v>25000</v>
      </c>
    </row>
    <row r="35" spans="1:7" x14ac:dyDescent="0.3">
      <c r="A35" s="3" t="s">
        <v>21</v>
      </c>
      <c r="B35" s="9"/>
      <c r="C35" s="5"/>
      <c r="D35" s="5"/>
    </row>
    <row r="36" spans="1:7" x14ac:dyDescent="0.3">
      <c r="A36" s="3" t="s">
        <v>12</v>
      </c>
      <c r="B36" s="9">
        <v>4000</v>
      </c>
      <c r="C36" s="5">
        <v>5250</v>
      </c>
      <c r="D36" s="5">
        <v>5500</v>
      </c>
    </row>
    <row r="37" spans="1:7" s="2" customFormat="1" x14ac:dyDescent="0.3">
      <c r="A37" s="6" t="s">
        <v>40</v>
      </c>
      <c r="B37" s="10">
        <f>SUM(B32:B36)</f>
        <v>34000</v>
      </c>
      <c r="C37" s="7">
        <f>SUM(C32:C36)</f>
        <v>28465</v>
      </c>
      <c r="D37" s="7">
        <f>SUM(D32:D36)</f>
        <v>35500</v>
      </c>
    </row>
    <row r="38" spans="1:7" x14ac:dyDescent="0.3">
      <c r="A38" s="3"/>
      <c r="B38" s="3"/>
      <c r="C38" s="5"/>
      <c r="D38" s="5"/>
    </row>
    <row r="39" spans="1:7" x14ac:dyDescent="0.3">
      <c r="A39" s="3"/>
      <c r="B39" s="3"/>
      <c r="C39" s="5"/>
      <c r="D39" s="5"/>
    </row>
    <row r="40" spans="1:7" x14ac:dyDescent="0.3">
      <c r="A40" s="3" t="s">
        <v>14</v>
      </c>
      <c r="B40" s="9">
        <v>12500</v>
      </c>
      <c r="C40" s="5">
        <v>8236.92</v>
      </c>
      <c r="D40" s="5">
        <v>14000</v>
      </c>
    </row>
    <row r="41" spans="1:7" x14ac:dyDescent="0.3">
      <c r="A41" s="3" t="s">
        <v>39</v>
      </c>
      <c r="B41" s="9">
        <v>4000</v>
      </c>
      <c r="C41" s="5">
        <v>3180.84</v>
      </c>
      <c r="D41" s="5">
        <v>4500</v>
      </c>
    </row>
    <row r="42" spans="1:7" s="2" customFormat="1" x14ac:dyDescent="0.3">
      <c r="A42" s="6" t="s">
        <v>15</v>
      </c>
      <c r="B42" s="7">
        <f>SUM(B40:B41)</f>
        <v>16500</v>
      </c>
      <c r="C42" s="7">
        <f>SUM(C40:C41)</f>
        <v>11417.76</v>
      </c>
      <c r="D42" s="7">
        <f>SUM(D40:D41)</f>
        <v>18500</v>
      </c>
    </row>
    <row r="43" spans="1:7" x14ac:dyDescent="0.3">
      <c r="A43" s="3"/>
      <c r="B43" s="3"/>
      <c r="C43" s="5"/>
      <c r="D43" s="5"/>
    </row>
    <row r="44" spans="1:7" s="2" customFormat="1" x14ac:dyDescent="0.3">
      <c r="A44" s="6" t="s">
        <v>13</v>
      </c>
      <c r="B44" s="8">
        <f>SUM(B42+B37+B30+B20)</f>
        <v>546440</v>
      </c>
      <c r="C44" s="7">
        <f>SUM(C42+C37+C30+C20)</f>
        <v>339118.05</v>
      </c>
      <c r="D44" s="7">
        <f>SUM(D42+D37+D30+D20)</f>
        <v>562037</v>
      </c>
    </row>
    <row r="45" spans="1:7" x14ac:dyDescent="0.3">
      <c r="A45" s="3"/>
      <c r="B45" s="3"/>
      <c r="C45" s="5"/>
      <c r="D45" s="3"/>
    </row>
    <row r="46" spans="1:7" x14ac:dyDescent="0.3">
      <c r="F46" s="12"/>
    </row>
    <row r="47" spans="1:7" x14ac:dyDescent="0.3">
      <c r="A47" t="s">
        <v>29</v>
      </c>
      <c r="C47" s="11">
        <v>157735.35999999999</v>
      </c>
      <c r="D47" t="s">
        <v>34</v>
      </c>
      <c r="F47" s="12">
        <f>SUM(D44-D27-D29-D14)</f>
        <v>163837</v>
      </c>
      <c r="G47" s="12"/>
    </row>
    <row r="48" spans="1:7" x14ac:dyDescent="0.3">
      <c r="C48" s="11">
        <v>36089.85</v>
      </c>
      <c r="D48" t="s">
        <v>32</v>
      </c>
      <c r="F48" s="12">
        <f>SUM(F47*22.88%)</f>
        <v>37485.905599999998</v>
      </c>
      <c r="G48" s="12">
        <f>SUM(F48)</f>
        <v>37485.905599999998</v>
      </c>
    </row>
    <row r="49" spans="1:7" x14ac:dyDescent="0.3">
      <c r="C49" s="11">
        <f>SUM(C48/4)</f>
        <v>9022.4624999999996</v>
      </c>
      <c r="D49" t="s">
        <v>33</v>
      </c>
      <c r="F49" s="12">
        <f>SUM(F48/4)</f>
        <v>9371.4763999999996</v>
      </c>
    </row>
    <row r="50" spans="1:7" x14ac:dyDescent="0.3">
      <c r="C50" s="11"/>
    </row>
    <row r="51" spans="1:7" x14ac:dyDescent="0.3">
      <c r="A51" t="s">
        <v>35</v>
      </c>
      <c r="C51" s="11">
        <v>125345.51</v>
      </c>
      <c r="D51" t="s">
        <v>36</v>
      </c>
      <c r="E51" s="12"/>
      <c r="F51" s="12">
        <f>SUM(D44-D27-F48)</f>
        <v>130051.0944</v>
      </c>
    </row>
    <row r="52" spans="1:7" x14ac:dyDescent="0.3">
      <c r="C52" s="11">
        <v>623.61</v>
      </c>
      <c r="D52" t="s">
        <v>32</v>
      </c>
      <c r="E52" s="12"/>
      <c r="F52" s="12">
        <f>SUM(F51/201)</f>
        <v>647.02037014925372</v>
      </c>
      <c r="G52" s="12">
        <f>SUM(F52*21)</f>
        <v>13587.427773134328</v>
      </c>
    </row>
    <row r="53" spans="1:7" x14ac:dyDescent="0.3">
      <c r="C53" s="11">
        <v>155.9</v>
      </c>
      <c r="D53" t="s">
        <v>31</v>
      </c>
      <c r="F53" s="12">
        <f>SUM(F52/4)</f>
        <v>161.75509253731343</v>
      </c>
    </row>
    <row r="54" spans="1:7" x14ac:dyDescent="0.3">
      <c r="C54" s="11"/>
    </row>
    <row r="55" spans="1:7" x14ac:dyDescent="0.3">
      <c r="A55" t="s">
        <v>38</v>
      </c>
      <c r="C55" s="11">
        <v>497250</v>
      </c>
      <c r="F55" s="12">
        <f>SUM(D44-F48-G52)</f>
        <v>510963.66662686574</v>
      </c>
      <c r="G55" s="12"/>
    </row>
    <row r="56" spans="1:7" x14ac:dyDescent="0.3">
      <c r="C56" s="11">
        <v>2762.5</v>
      </c>
      <c r="D56" t="s">
        <v>30</v>
      </c>
      <c r="F56" s="12">
        <f>SUM(F55/180)</f>
        <v>2838.6870368159207</v>
      </c>
      <c r="G56" s="12"/>
    </row>
    <row r="57" spans="1:7" x14ac:dyDescent="0.3">
      <c r="C57" s="11">
        <f>SUM(C56/4)</f>
        <v>690.625</v>
      </c>
      <c r="D57" t="s">
        <v>31</v>
      </c>
      <c r="F57" s="12">
        <f>SUM(F56/4)</f>
        <v>709.67175920398017</v>
      </c>
    </row>
    <row r="58" spans="1:7" x14ac:dyDescent="0.3">
      <c r="C58" s="11"/>
    </row>
    <row r="59" spans="1:7" x14ac:dyDescent="0.3">
      <c r="C59" s="12">
        <f>SUM(B44-C47)</f>
        <v>388704.64</v>
      </c>
    </row>
  </sheetData>
  <mergeCells count="2">
    <mergeCell ref="A1:D1"/>
    <mergeCell ref="A2:D2"/>
  </mergeCells>
  <pageMargins left="0.2" right="0.2" top="0.25" bottom="0.25" header="0" footer="0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JillK</dc:creator>
  <cp:lastModifiedBy>Kirsten Bracco</cp:lastModifiedBy>
  <cp:lastPrinted>2023-11-08T00:15:25Z</cp:lastPrinted>
  <dcterms:created xsi:type="dcterms:W3CDTF">2018-10-01T14:27:28Z</dcterms:created>
  <dcterms:modified xsi:type="dcterms:W3CDTF">2024-06-20T14:17:10Z</dcterms:modified>
</cp:coreProperties>
</file>